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jects\CSAERP\CSAERPAPI\wwwroot\assets\templates\samples\"/>
    </mc:Choice>
  </mc:AlternateContent>
  <xr:revisionPtr revIDLastSave="0" documentId="13_ncr:1_{06BCCB61-4EF6-49A1-BA18-32B587B62A8E}" xr6:coauthVersionLast="47" xr6:coauthVersionMax="47" xr10:uidLastSave="{00000000-0000-0000-0000-000000000000}"/>
  <bookViews>
    <workbookView xWindow="-98" yWindow="-98" windowWidth="21795" windowHeight="12975" xr2:uid="{F8D53F27-0F45-47FF-8366-AC4F68F4DF20}"/>
  </bookViews>
  <sheets>
    <sheet name="UKProperty_FULL" sheetId="12" r:id="rId1"/>
    <sheet name="Detailed Summary" sheetId="17" r:id="rId2"/>
    <sheet name="2026-27 Digital Records" sheetId="16" r:id="rId3"/>
  </sheets>
  <definedNames>
    <definedName name="_xlnm._FilterDatabase" localSheetId="0" hidden="1">UKProperty_FULL!$A$1:$L$17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2" l="1"/>
  <c r="J9" i="12"/>
  <c r="J8" i="12"/>
  <c r="J7" i="12"/>
  <c r="J6" i="12"/>
  <c r="J5" i="12"/>
  <c r="J4" i="12"/>
  <c r="J3" i="12"/>
  <c r="J2" i="12"/>
  <c r="J17" i="12" l="1"/>
  <c r="E17" i="17" l="1"/>
  <c r="D17" i="17"/>
  <c r="E15" i="17"/>
  <c r="E14" i="17"/>
  <c r="E13" i="17"/>
  <c r="E12" i="17"/>
  <c r="E11" i="17"/>
  <c r="E10" i="17"/>
  <c r="E9" i="17"/>
  <c r="E8" i="17"/>
  <c r="E7" i="17"/>
  <c r="E6" i="17"/>
  <c r="E2" i="17"/>
  <c r="D15" i="17"/>
  <c r="D14" i="17"/>
  <c r="D13" i="17"/>
  <c r="D12" i="17"/>
  <c r="D11" i="17"/>
  <c r="D10" i="17"/>
  <c r="D9" i="17"/>
  <c r="D8" i="17"/>
  <c r="D7" i="17"/>
  <c r="D6" i="17"/>
  <c r="C17" i="17"/>
  <c r="C15" i="17"/>
  <c r="C14" i="17"/>
  <c r="C13" i="17"/>
  <c r="C12" i="17"/>
  <c r="C11" i="17"/>
  <c r="C10" i="17"/>
  <c r="C9" i="17"/>
  <c r="C8" i="17"/>
  <c r="C7" i="17"/>
  <c r="C6" i="17"/>
  <c r="B17" i="17"/>
  <c r="B15" i="17"/>
  <c r="B14" i="17"/>
  <c r="J14" i="12" s="1"/>
  <c r="B13" i="17"/>
  <c r="J13" i="12" s="1"/>
  <c r="B12" i="17"/>
  <c r="B11" i="17"/>
  <c r="B10" i="17"/>
  <c r="B9" i="17"/>
  <c r="B8" i="17"/>
  <c r="B7" i="17"/>
  <c r="B6" i="17"/>
  <c r="D2" i="17"/>
  <c r="C2" i="17"/>
  <c r="B2" i="17" l="1"/>
  <c r="E19" i="17" l="1"/>
  <c r="C19" i="17"/>
  <c r="B19" i="17"/>
  <c r="D19" i="17" l="1"/>
</calcChain>
</file>

<file path=xl/sharedStrings.xml><?xml version="1.0" encoding="utf-8"?>
<sst xmlns="http://schemas.openxmlformats.org/spreadsheetml/2006/main" count="248" uniqueCount="104">
  <si>
    <t>IntegrationPartnerCode</t>
  </si>
  <si>
    <t>TheirReference</t>
  </si>
  <si>
    <t>TheirDescription</t>
  </si>
  <si>
    <t>acc_code</t>
  </si>
  <si>
    <t>OurReferenceCode</t>
  </si>
  <si>
    <t>OurDescription</t>
  </si>
  <si>
    <t>TypeOfBusiness</t>
  </si>
  <si>
    <t>OrderBy</t>
  </si>
  <si>
    <t>HMRC</t>
  </si>
  <si>
    <t>NULL</t>
  </si>
  <si>
    <t>Other Expenses</t>
  </si>
  <si>
    <t>premisesrunningcosts</t>
  </si>
  <si>
    <t>Premises Running Costs</t>
  </si>
  <si>
    <t>professionalfees</t>
  </si>
  <si>
    <t>Professional Fees</t>
  </si>
  <si>
    <t>UKFHLProperty</t>
  </si>
  <si>
    <t>ChartofAccountType</t>
  </si>
  <si>
    <t>Long</t>
  </si>
  <si>
    <t>repairsAndMaintenance</t>
  </si>
  <si>
    <t>Repairs and Maintenance</t>
  </si>
  <si>
    <t>UKFHL_repairsAndMaintenance</t>
  </si>
  <si>
    <t>UKFHL_premisescost</t>
  </si>
  <si>
    <t>UKFHL_professionalfees</t>
  </si>
  <si>
    <t>financialCosts</t>
  </si>
  <si>
    <t>UKFHL_financialCosts</t>
  </si>
  <si>
    <t>Financial Costs</t>
  </si>
  <si>
    <t>costOfServices</t>
  </si>
  <si>
    <t>UKFHL_costOfServices</t>
  </si>
  <si>
    <t>Cost of Services</t>
  </si>
  <si>
    <t>residentialFinancialCost</t>
  </si>
  <si>
    <t>travelCosts</t>
  </si>
  <si>
    <t>UKFHL_travelCosts</t>
  </si>
  <si>
    <t>Travel Costs</t>
  </si>
  <si>
    <t>Residential Financial Cost</t>
  </si>
  <si>
    <t>premiumsOfLeaseGrant</t>
  </si>
  <si>
    <t>Premiums of Lease Grant</t>
  </si>
  <si>
    <t>reversePremiums</t>
  </si>
  <si>
    <t>Reverse Premiums</t>
  </si>
  <si>
    <t>Other Property Income</t>
  </si>
  <si>
    <t>Expenses</t>
  </si>
  <si>
    <t>Income</t>
  </si>
  <si>
    <t>amount</t>
  </si>
  <si>
    <t>transactionType</t>
  </si>
  <si>
    <t>Rent A Room Amount Claimed</t>
  </si>
  <si>
    <t>rentaroomAmountClaimed</t>
  </si>
  <si>
    <t>UKFHL_rentaroomAmountClaimed</t>
  </si>
  <si>
    <t>other</t>
  </si>
  <si>
    <t>UKFHL_other</t>
  </si>
  <si>
    <t>periodAmount</t>
  </si>
  <si>
    <t>UKFHL_periodAmount</t>
  </si>
  <si>
    <t>Period Amount</t>
  </si>
  <si>
    <t>taxDeducted</t>
  </si>
  <si>
    <t>UKFHL_taxDeducted</t>
  </si>
  <si>
    <t>Tax Deducted</t>
  </si>
  <si>
    <t>rentaroomRentsReceived</t>
  </si>
  <si>
    <t>UKFHL_rentaroomRentsReceived</t>
  </si>
  <si>
    <t>Rent A Room Rents Received</t>
  </si>
  <si>
    <t>residentialFinancialCostCarriedForward</t>
  </si>
  <si>
    <t>Residential Financial Cost Carried Forward</t>
  </si>
  <si>
    <t>otherIncome</t>
  </si>
  <si>
    <t>ParentTypeOFBusiness</t>
  </si>
  <si>
    <t>uk-property</t>
  </si>
  <si>
    <t>UKFHL_residentialFinancialCostCarriedForward</t>
  </si>
  <si>
    <t>UKFHL_premiumsOfLeaseGrant</t>
  </si>
  <si>
    <t>UKFHL_reversePremiums</t>
  </si>
  <si>
    <t>UKFHL_otherIncome</t>
  </si>
  <si>
    <t>UKFHL_residentialFinancialCost</t>
  </si>
  <si>
    <t>Date</t>
  </si>
  <si>
    <t>Description</t>
  </si>
  <si>
    <t>Type</t>
  </si>
  <si>
    <t>Category</t>
  </si>
  <si>
    <t>Amount (£)</t>
  </si>
  <si>
    <t>Rent received – Property A (April)</t>
  </si>
  <si>
    <t>Property rental income</t>
  </si>
  <si>
    <t>Letting agent management fee (April)</t>
  </si>
  <si>
    <t>Expense</t>
  </si>
  <si>
    <t>Professional fees</t>
  </si>
  <si>
    <t>Gas safety certificate</t>
  </si>
  <si>
    <t>Rent received – Property A (May)</t>
  </si>
  <si>
    <t>Buildings insurance (annual)</t>
  </si>
  <si>
    <t>Rent received – Property A (June)</t>
  </si>
  <si>
    <t>Plumbing repair – leaking tap</t>
  </si>
  <si>
    <t>Rent received – Property A (July)</t>
  </si>
  <si>
    <t>Rent received – Property A (August)</t>
  </si>
  <si>
    <t>Replacement smoke alarms</t>
  </si>
  <si>
    <t>Rent received – Property A (September)</t>
  </si>
  <si>
    <t>Accountant fee (interim advice)</t>
  </si>
  <si>
    <t>Rent received – Property A (October)</t>
  </si>
  <si>
    <t>Electrical safety report (EICR)</t>
  </si>
  <si>
    <t>Rent received – Property A (November)</t>
  </si>
  <si>
    <t>Rent received – Property A (December)</t>
  </si>
  <si>
    <t>Boiler service</t>
  </si>
  <si>
    <t>Rent received – Property A (January)</t>
  </si>
  <si>
    <t>Rent received – Property A (February)</t>
  </si>
  <si>
    <t>Letting agent management fee (annual adj.)</t>
  </si>
  <si>
    <t>Rent received – Property A (March)</t>
  </si>
  <si>
    <t>Q1</t>
  </si>
  <si>
    <t>Q1 + Q2</t>
  </si>
  <si>
    <t>Q1 + Q2 + Q3</t>
  </si>
  <si>
    <t>Q1 + Q2 + Q3 + Q4</t>
  </si>
  <si>
    <t>Other business income</t>
  </si>
  <si>
    <t>Tax taken off trading income</t>
  </si>
  <si>
    <t>Total expenses</t>
  </si>
  <si>
    <t>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</si>
</sst>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£&quot;* #,##0.00_);_(&quot;£&quot;* \(#,##0.00\);_(&quot;£&quot;* &quot;-&quot;??_);_(@_)"/>
    <numFmt numFmtId="165" formatCode="&quot;£&quot;#,##0.00_);[Red]\(&quot;£&quot;#,##0.00\)"/>
  </numFmts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1" applyFont="1"/>
    <xf numFmtId="0" fontId="5" fillId="0" borderId="0" xfId="1" applyFont="1"/>
    <xf numFmtId="164" fontId="4" fillId="0" borderId="0" xfId="1" applyNumberFormat="1" applyFont="1"/>
    <xf numFmtId="0" fontId="3" fillId="0" borderId="0" xfId="1"/>
    <xf numFmtId="14" fontId="3" fillId="0" borderId="0" xfId="1" applyNumberFormat="1"/>
    <xf numFmtId="165" fontId="3" fillId="0" borderId="0" xfId="1" applyNumberFormat="1"/>
    <xf numFmtId="0" fontId="6" fillId="0" borderId="0" xfId="1" applyFont="1"/>
    <xf numFmtId="164" fontId="3" fillId="0" borderId="0" xfId="1" applyNumberFormat="1"/>
    <xf numFmtId="0" fontId="4" fillId="0" borderId="0" xfId="1" applyFont="1" applyAlignment="1">
      <alignment horizontal="center" vertical="center"/>
    </xf>
    <xf numFmtId="164" fontId="3" fillId="0" borderId="1" xfId="1" applyNumberFormat="1" applyBorder="1"/>
    <xf numFmtId="14" fontId="4" fillId="0" borderId="0" xfId="1" applyNumberFormat="1" applyFont="1"/>
    <xf numFmtId="14" fontId="5" fillId="0" borderId="0" xfId="1" applyNumberFormat="1" applyFont="1"/>
  </cellXfs>
  <cellStyles count="2">
    <cellStyle name="Normal" xfId="0" builtinId="0"/>
    <cellStyle name="Normal 2" xfId="1" xr:uid="{F2C0331C-4E8B-4DBF-9B62-62C9EB2EBE60}"/>
  </cellStyles>
  <dxfs count="4">
    <dxf>
      <numFmt numFmtId="164" formatCode="_(&quot;£&quot;* #,##0.00_);_(&quot;£&quot;* \(#,##0.00\);_(&quot;£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</dxf>
    <dxf>
      <numFmt numFmtId="19" formatCode="dd/mm/yyyy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18D18ED-389A-4F7A-8EB5-835DA532307D}" name="Table1" displayName="Table1" ref="A1:E23" totalsRowShown="0" headerRowDxfId="3">
  <autoFilter ref="A1:E23" xr:uid="{018D18ED-389A-4F7A-8EB5-835DA532307D}"/>
  <tableColumns count="5">
    <tableColumn id="1" xr3:uid="{DEE6BFF8-AB4A-4FCC-AD49-9B2582331BB9}" name="Date" dataDxfId="2"/>
    <tableColumn id="2" xr3:uid="{D5F56E4B-9EFC-43AF-AEA2-98226167DFCD}" name="Description"/>
    <tableColumn id="3" xr3:uid="{E28606C2-4E2F-4432-B96C-CD0159742C49}" name="Type"/>
    <tableColumn id="4" xr3:uid="{590434D2-134B-48E7-B110-A680947F51CE}" name="Category" dataDxfId="1"/>
    <tableColumn id="5" xr3:uid="{80A9A6D5-09DA-46A9-A431-51B7A0BE344D}" name="Amount (£)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48892-E341-4EDC-8BFA-65ED661F3770}">
  <dimension ref="A1:L17"/>
  <sheetViews>
    <sheetView tabSelected="1" topLeftCell="C1" workbookViewId="0">
      <selection activeCell="J11" sqref="J11"/>
    </sheetView>
  </sheetViews>
  <sheetFormatPr defaultRowHeight="14.25" x14ac:dyDescent="0.45"/>
  <cols>
    <col min="1" max="1" width="19.3984375" bestFit="1" customWidth="1"/>
    <col min="2" max="2" width="21.9296875" bestFit="1" customWidth="1"/>
    <col min="3" max="3" width="13.73046875" bestFit="1" customWidth="1"/>
    <col min="5" max="5" width="41.3984375" bestFit="1" customWidth="1"/>
    <col min="6" max="6" width="34.19921875" bestFit="1" customWidth="1"/>
    <col min="7" max="7" width="16" bestFit="1" customWidth="1"/>
    <col min="9" max="9" width="16.86328125" bestFit="1" customWidth="1"/>
    <col min="10" max="10" width="12.1328125" bestFit="1" customWidth="1"/>
    <col min="11" max="11" width="13.3984375" bestFit="1" customWidth="1"/>
    <col min="12" max="12" width="18.59765625" bestFit="1" customWidth="1"/>
  </cols>
  <sheetData>
    <row r="1" spans="1:12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16</v>
      </c>
      <c r="J1" t="s">
        <v>41</v>
      </c>
      <c r="K1" t="s">
        <v>42</v>
      </c>
      <c r="L1" t="s">
        <v>60</v>
      </c>
    </row>
    <row r="2" spans="1:12" s="1" customFormat="1" x14ac:dyDescent="0.45">
      <c r="A2" t="s">
        <v>8</v>
      </c>
      <c r="B2" t="s">
        <v>30</v>
      </c>
      <c r="C2" t="s">
        <v>9</v>
      </c>
      <c r="D2">
        <v>7300</v>
      </c>
      <c r="E2" t="s">
        <v>31</v>
      </c>
      <c r="F2" t="s">
        <v>32</v>
      </c>
      <c r="G2" t="s">
        <v>15</v>
      </c>
      <c r="H2">
        <v>6</v>
      </c>
      <c r="I2" t="s">
        <v>17</v>
      </c>
      <c r="J2">
        <f>'Detailed Summary'!C10</f>
        <v>0</v>
      </c>
      <c r="K2" t="s">
        <v>39</v>
      </c>
      <c r="L2" t="s">
        <v>61</v>
      </c>
    </row>
    <row r="3" spans="1:12" s="1" customFormat="1" x14ac:dyDescent="0.45">
      <c r="A3" t="s">
        <v>8</v>
      </c>
      <c r="B3" t="s">
        <v>26</v>
      </c>
      <c r="C3" t="s">
        <v>9</v>
      </c>
      <c r="D3">
        <v>5000</v>
      </c>
      <c r="E3" t="s">
        <v>27</v>
      </c>
      <c r="F3" t="s">
        <v>28</v>
      </c>
      <c r="G3" t="s">
        <v>15</v>
      </c>
      <c r="H3">
        <v>3</v>
      </c>
      <c r="I3" t="s">
        <v>17</v>
      </c>
      <c r="J3">
        <f>'Detailed Summary'!C8</f>
        <v>0</v>
      </c>
      <c r="K3" t="s">
        <v>39</v>
      </c>
      <c r="L3" t="s">
        <v>61</v>
      </c>
    </row>
    <row r="4" spans="1:12" s="1" customFormat="1" x14ac:dyDescent="0.45">
      <c r="A4" t="s">
        <v>8</v>
      </c>
      <c r="B4" t="s">
        <v>23</v>
      </c>
      <c r="C4" t="s">
        <v>9</v>
      </c>
      <c r="D4">
        <v>7601</v>
      </c>
      <c r="E4" t="s">
        <v>24</v>
      </c>
      <c r="F4" t="s">
        <v>25</v>
      </c>
      <c r="G4" t="s">
        <v>15</v>
      </c>
      <c r="H4">
        <v>12</v>
      </c>
      <c r="I4" t="s">
        <v>17</v>
      </c>
      <c r="J4">
        <f>'Detailed Summary'!C12</f>
        <v>0</v>
      </c>
      <c r="K4" t="s">
        <v>39</v>
      </c>
      <c r="L4" t="s">
        <v>61</v>
      </c>
    </row>
    <row r="5" spans="1:12" s="1" customFormat="1" x14ac:dyDescent="0.45">
      <c r="A5" t="s">
        <v>8</v>
      </c>
      <c r="B5" t="s">
        <v>18</v>
      </c>
      <c r="C5" t="s">
        <v>9</v>
      </c>
      <c r="D5">
        <v>7800</v>
      </c>
      <c r="E5" t="s">
        <v>20</v>
      </c>
      <c r="F5" t="s">
        <v>19</v>
      </c>
      <c r="G5" t="s">
        <v>15</v>
      </c>
      <c r="H5">
        <v>8</v>
      </c>
      <c r="I5" t="s">
        <v>17</v>
      </c>
      <c r="J5">
        <f>'Detailed Summary'!C6</f>
        <v>446</v>
      </c>
      <c r="K5" t="s">
        <v>39</v>
      </c>
      <c r="L5" t="s">
        <v>61</v>
      </c>
    </row>
    <row r="6" spans="1:12" s="1" customFormat="1" x14ac:dyDescent="0.45">
      <c r="A6" t="s">
        <v>8</v>
      </c>
      <c r="B6" t="s">
        <v>46</v>
      </c>
      <c r="C6" t="s">
        <v>9</v>
      </c>
      <c r="D6">
        <v>8300</v>
      </c>
      <c r="E6" t="s">
        <v>47</v>
      </c>
      <c r="F6" t="s">
        <v>10</v>
      </c>
      <c r="G6" t="s">
        <v>15</v>
      </c>
      <c r="H6">
        <v>16</v>
      </c>
      <c r="I6" t="s">
        <v>17</v>
      </c>
      <c r="J6">
        <f>'Detailed Summary'!C11</f>
        <v>0</v>
      </c>
      <c r="K6" t="s">
        <v>39</v>
      </c>
      <c r="L6" t="s">
        <v>61</v>
      </c>
    </row>
    <row r="7" spans="1:12" s="2" customFormat="1" x14ac:dyDescent="0.45">
      <c r="A7" t="s">
        <v>8</v>
      </c>
      <c r="B7" t="s">
        <v>44</v>
      </c>
      <c r="C7" t="s">
        <v>9</v>
      </c>
      <c r="D7">
        <v>7001</v>
      </c>
      <c r="E7" t="s">
        <v>45</v>
      </c>
      <c r="F7" t="s">
        <v>43</v>
      </c>
      <c r="G7" t="s">
        <v>15</v>
      </c>
      <c r="H7">
        <v>4</v>
      </c>
      <c r="I7" t="s">
        <v>17</v>
      </c>
      <c r="J7">
        <f>'Detailed Summary'!C15</f>
        <v>0</v>
      </c>
      <c r="K7" t="s">
        <v>39</v>
      </c>
      <c r="L7" t="s">
        <v>61</v>
      </c>
    </row>
    <row r="8" spans="1:12" s="1" customFormat="1" x14ac:dyDescent="0.45">
      <c r="A8" t="s">
        <v>8</v>
      </c>
      <c r="B8" t="s">
        <v>11</v>
      </c>
      <c r="C8" t="s">
        <v>9</v>
      </c>
      <c r="D8">
        <v>7500</v>
      </c>
      <c r="E8" t="s">
        <v>21</v>
      </c>
      <c r="F8" t="s">
        <v>12</v>
      </c>
      <c r="G8" t="s">
        <v>15</v>
      </c>
      <c r="H8">
        <v>7</v>
      </c>
      <c r="I8" t="s">
        <v>17</v>
      </c>
      <c r="J8">
        <f>'Detailed Summary'!C7</f>
        <v>360</v>
      </c>
      <c r="K8" t="s">
        <v>39</v>
      </c>
      <c r="L8" t="s">
        <v>61</v>
      </c>
    </row>
    <row r="9" spans="1:12" s="1" customFormat="1" x14ac:dyDescent="0.45">
      <c r="A9" t="s">
        <v>8</v>
      </c>
      <c r="B9" t="s">
        <v>13</v>
      </c>
      <c r="C9" t="s">
        <v>9</v>
      </c>
      <c r="D9">
        <v>7600</v>
      </c>
      <c r="E9" t="s">
        <v>22</v>
      </c>
      <c r="F9" t="s">
        <v>14</v>
      </c>
      <c r="G9" t="s">
        <v>15</v>
      </c>
      <c r="H9">
        <v>14</v>
      </c>
      <c r="I9" t="s">
        <v>17</v>
      </c>
      <c r="J9">
        <f>'Detailed Summary'!C9</f>
        <v>670</v>
      </c>
      <c r="K9" t="s">
        <v>39</v>
      </c>
      <c r="L9" t="s">
        <v>61</v>
      </c>
    </row>
    <row r="10" spans="1:12" s="1" customFormat="1" x14ac:dyDescent="0.45">
      <c r="A10" t="s">
        <v>8</v>
      </c>
      <c r="B10" t="s">
        <v>48</v>
      </c>
      <c r="C10" t="s">
        <v>9</v>
      </c>
      <c r="D10">
        <v>4010</v>
      </c>
      <c r="E10" t="s">
        <v>49</v>
      </c>
      <c r="F10" t="s">
        <v>50</v>
      </c>
      <c r="G10" t="s">
        <v>15</v>
      </c>
      <c r="H10">
        <v>1</v>
      </c>
      <c r="I10" t="s">
        <v>17</v>
      </c>
      <c r="J10">
        <f>'Detailed Summary'!C2</f>
        <v>25002</v>
      </c>
      <c r="K10" t="s">
        <v>40</v>
      </c>
      <c r="L10" t="s">
        <v>61</v>
      </c>
    </row>
    <row r="11" spans="1:12" s="1" customFormat="1" x14ac:dyDescent="0.45">
      <c r="A11" t="s">
        <v>8</v>
      </c>
      <c r="B11" t="s">
        <v>51</v>
      </c>
      <c r="C11" t="s">
        <v>9</v>
      </c>
      <c r="D11">
        <v>4011</v>
      </c>
      <c r="E11" t="s">
        <v>52</v>
      </c>
      <c r="F11" t="s">
        <v>53</v>
      </c>
      <c r="G11" t="s">
        <v>15</v>
      </c>
      <c r="H11">
        <v>5</v>
      </c>
      <c r="I11" t="s">
        <v>17</v>
      </c>
      <c r="J11">
        <v>0</v>
      </c>
      <c r="K11" t="s">
        <v>40</v>
      </c>
      <c r="L11" t="s">
        <v>61</v>
      </c>
    </row>
    <row r="12" spans="1:12" s="1" customFormat="1" x14ac:dyDescent="0.45">
      <c r="A12" t="s">
        <v>8</v>
      </c>
      <c r="B12" t="s">
        <v>54</v>
      </c>
      <c r="C12" t="s">
        <v>9</v>
      </c>
      <c r="D12">
        <v>4012</v>
      </c>
      <c r="E12" t="s">
        <v>55</v>
      </c>
      <c r="F12" t="s">
        <v>56</v>
      </c>
      <c r="G12" t="s">
        <v>15</v>
      </c>
      <c r="H12">
        <v>13</v>
      </c>
      <c r="I12" t="s">
        <v>17</v>
      </c>
      <c r="J12">
        <v>0</v>
      </c>
      <c r="K12" t="s">
        <v>40</v>
      </c>
      <c r="L12" t="s">
        <v>61</v>
      </c>
    </row>
    <row r="13" spans="1:12" s="1" customFormat="1" x14ac:dyDescent="0.45">
      <c r="A13" t="s">
        <v>8</v>
      </c>
      <c r="B13" t="s">
        <v>29</v>
      </c>
      <c r="C13" t="s">
        <v>9</v>
      </c>
      <c r="D13">
        <v>7602</v>
      </c>
      <c r="E13" t="s">
        <v>66</v>
      </c>
      <c r="F13" t="s">
        <v>33</v>
      </c>
      <c r="G13" t="s">
        <v>15</v>
      </c>
      <c r="H13">
        <v>4</v>
      </c>
      <c r="I13" t="s">
        <v>17</v>
      </c>
      <c r="J13">
        <f>'Detailed Summary'!B13</f>
        <v>0</v>
      </c>
      <c r="K13" t="s">
        <v>39</v>
      </c>
      <c r="L13" t="s">
        <v>61</v>
      </c>
    </row>
    <row r="14" spans="1:12" s="1" customFormat="1" x14ac:dyDescent="0.45">
      <c r="A14" t="s">
        <v>8</v>
      </c>
      <c r="B14" t="s">
        <v>57</v>
      </c>
      <c r="C14" t="s">
        <v>9</v>
      </c>
      <c r="D14">
        <v>7603</v>
      </c>
      <c r="E14" t="s">
        <v>62</v>
      </c>
      <c r="F14" t="s">
        <v>58</v>
      </c>
      <c r="G14" t="s">
        <v>15</v>
      </c>
      <c r="H14">
        <v>4</v>
      </c>
      <c r="I14" t="s">
        <v>17</v>
      </c>
      <c r="J14">
        <f>'Detailed Summary'!B14</f>
        <v>0</v>
      </c>
      <c r="K14" t="s">
        <v>39</v>
      </c>
      <c r="L14" t="s">
        <v>61</v>
      </c>
    </row>
    <row r="15" spans="1:12" s="1" customFormat="1" x14ac:dyDescent="0.45">
      <c r="A15" t="s">
        <v>8</v>
      </c>
      <c r="B15" t="s">
        <v>34</v>
      </c>
      <c r="C15" t="s">
        <v>9</v>
      </c>
      <c r="D15">
        <v>4200</v>
      </c>
      <c r="E15" t="s">
        <v>63</v>
      </c>
      <c r="F15" t="s">
        <v>35</v>
      </c>
      <c r="G15" t="s">
        <v>15</v>
      </c>
      <c r="H15">
        <v>5</v>
      </c>
      <c r="I15" t="s">
        <v>17</v>
      </c>
      <c r="J15">
        <v>0</v>
      </c>
      <c r="K15" t="s">
        <v>40</v>
      </c>
      <c r="L15" t="s">
        <v>61</v>
      </c>
    </row>
    <row r="16" spans="1:12" s="1" customFormat="1" x14ac:dyDescent="0.45">
      <c r="A16" t="s">
        <v>8</v>
      </c>
      <c r="B16" t="s">
        <v>36</v>
      </c>
      <c r="C16" t="s">
        <v>9</v>
      </c>
      <c r="D16">
        <v>4400</v>
      </c>
      <c r="E16" t="s">
        <v>64</v>
      </c>
      <c r="F16" t="s">
        <v>37</v>
      </c>
      <c r="G16" t="s">
        <v>15</v>
      </c>
      <c r="H16">
        <v>13</v>
      </c>
      <c r="I16" t="s">
        <v>17</v>
      </c>
      <c r="J16">
        <v>0</v>
      </c>
      <c r="K16" t="s">
        <v>40</v>
      </c>
      <c r="L16" t="s">
        <v>61</v>
      </c>
    </row>
    <row r="17" spans="1:12" s="1" customFormat="1" x14ac:dyDescent="0.45">
      <c r="A17" t="s">
        <v>8</v>
      </c>
      <c r="B17" t="s">
        <v>59</v>
      </c>
      <c r="C17" t="s">
        <v>9</v>
      </c>
      <c r="D17">
        <v>4900</v>
      </c>
      <c r="E17" t="s">
        <v>65</v>
      </c>
      <c r="F17" t="s">
        <v>38</v>
      </c>
      <c r="G17" t="s">
        <v>15</v>
      </c>
      <c r="H17">
        <v>2</v>
      </c>
      <c r="I17" t="s">
        <v>17</v>
      </c>
      <c r="J17">
        <f>'Detailed Summary'!B3</f>
        <v>0</v>
      </c>
      <c r="K17" t="s">
        <v>40</v>
      </c>
      <c r="L17" t="s">
        <v>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94A70-A9B6-4065-A199-AC367E083B24}">
  <dimension ref="A1:E19"/>
  <sheetViews>
    <sheetView zoomScale="120" zoomScaleNormal="120" workbookViewId="0">
      <pane ySplit="1" topLeftCell="A2" activePane="bottomLeft" state="frozen"/>
      <selection pane="bottomLeft" activeCell="C3" sqref="C3"/>
    </sheetView>
  </sheetViews>
  <sheetFormatPr defaultColWidth="11.73046875" defaultRowHeight="15.75" x14ac:dyDescent="0.5"/>
  <cols>
    <col min="1" max="1" width="37.3984375" style="6" bestFit="1" customWidth="1"/>
    <col min="2" max="5" width="17.9296875" style="6" customWidth="1"/>
    <col min="6" max="16384" width="11.73046875" style="6"/>
  </cols>
  <sheetData>
    <row r="1" spans="1:5" x14ac:dyDescent="0.5">
      <c r="A1" s="11"/>
      <c r="B1" s="11" t="s">
        <v>96</v>
      </c>
      <c r="C1" s="11" t="s">
        <v>97</v>
      </c>
      <c r="D1" s="11" t="s">
        <v>98</v>
      </c>
      <c r="E1" s="11" t="s">
        <v>99</v>
      </c>
    </row>
    <row r="2" spans="1:5" x14ac:dyDescent="0.5">
      <c r="A2" s="6" t="s">
        <v>40</v>
      </c>
      <c r="B2" s="10">
        <f>SUMIFS(
  '2026-27 Digital Records'!E:E,
  '2026-27 Digital Records'!$C:$C,"Income",
  '2026-27 Digital Records'!$A:$A,"&gt;="&amp;DATE(2026,4,6),
  '2026-27 Digital Records'!$A:$A,"&lt;="&amp;DATE(2026,7,5)
)</f>
        <v>12501</v>
      </c>
      <c r="C2" s="10">
        <f>SUMIFS(
  '2026-27 Digital Records'!E:E,
  '2026-27 Digital Records'!$C:$C,"Income",
  '2026-27 Digital Records'!$A:$A,"&gt;="&amp;DATE(2026,4,6),
  '2026-27 Digital Records'!$A:$A,"&lt;="&amp;DATE(2026,10,5)
)</f>
        <v>25002</v>
      </c>
      <c r="D2" s="10">
        <f>SUMIFS(
  '2026-27 Digital Records'!E:E,
  '2026-27 Digital Records'!$C:$C,"Income",
  '2026-27 Digital Records'!$A:$A,"&gt;="&amp;DATE(2026,4,6),
  '2026-27 Digital Records'!$A:$A,"&lt;="&amp;DATE(2027,1,5)
)</f>
        <v>37503</v>
      </c>
      <c r="E2" s="10">
        <f>SUMIFS(
  '2026-27 Digital Records'!E:E,
  '2026-27 Digital Records'!$C:$C,"Income",
  '2026-27 Digital Records'!$A:$A,"&gt;="&amp;DATE(2026,4,6),
  '2026-27 Digital Records'!$A:$A,"&lt;="&amp;DATE(2027,4,5)
)</f>
        <v>50004</v>
      </c>
    </row>
    <row r="3" spans="1:5" x14ac:dyDescent="0.5">
      <c r="A3" s="6" t="s">
        <v>100</v>
      </c>
      <c r="B3" s="10">
        <v>0</v>
      </c>
      <c r="C3" s="10">
        <v>0</v>
      </c>
      <c r="D3" s="10">
        <v>0</v>
      </c>
      <c r="E3" s="10">
        <v>0</v>
      </c>
    </row>
    <row r="4" spans="1:5" x14ac:dyDescent="0.5">
      <c r="A4" s="6" t="s">
        <v>101</v>
      </c>
      <c r="B4" s="10">
        <v>0</v>
      </c>
      <c r="C4" s="10">
        <v>0</v>
      </c>
      <c r="D4" s="10">
        <v>0</v>
      </c>
      <c r="E4" s="10">
        <v>0</v>
      </c>
    </row>
    <row r="6" spans="1:5" x14ac:dyDescent="0.5">
      <c r="A6" s="6" t="s">
        <v>19</v>
      </c>
      <c r="B6" s="10">
        <f>SUMIFS(
  '2026-27 Digital Records'!E:E,
  '2026-27 Digital Records'!$D:$D,A6,
  '2026-27 Digital Records'!$A:$A,"&gt;="&amp;DATE(2026,4,6),
  '2026-27 Digital Records'!$A:$A,"&lt;="&amp;DATE(2026,7,5)
)</f>
        <v>371</v>
      </c>
      <c r="C6" s="10">
        <f>SUMIFS(
  '2026-27 Digital Records'!E:E,
  '2026-27 Digital Records'!$D:$D,A6,
  '2026-27 Digital Records'!$A:$A,"&gt;="&amp;DATE(2026,4,6),
  '2026-27 Digital Records'!$A:$A,"&lt;="&amp;DATE(2026,10,5)
)</f>
        <v>446</v>
      </c>
      <c r="D6" s="10">
        <f>SUMIFS(
  '2026-27 Digital Records'!E:E,
  '2026-27 Digital Records'!$D:$D,A6,
  '2026-27 Digital Records'!$A:$A,"&gt;="&amp;DATE(2026,4,6),
  '2026-27 Digital Records'!$A:$A,"&lt;="&amp;DATE(2027,1,5)
)</f>
        <v>786</v>
      </c>
      <c r="E6" s="10">
        <f>SUMIFS(
  '2026-27 Digital Records'!E:E,
  '2026-27 Digital Records'!$D:$D,A6,
  '2026-27 Digital Records'!$A:$A,"&gt;="&amp;DATE(2026,4,6),
  '2026-27 Digital Records'!$A:$A,"&lt;="&amp;DATE(2027,4,5)
)</f>
        <v>786</v>
      </c>
    </row>
    <row r="7" spans="1:5" x14ac:dyDescent="0.5">
      <c r="A7" t="s">
        <v>12</v>
      </c>
      <c r="B7" s="10">
        <f>SUMIFS(
  '2026-27 Digital Records'!E:E,
  '2026-27 Digital Records'!$D:$D,A7,
  '2026-27 Digital Records'!$A:$A,"&gt;="&amp;DATE(2026,4,6),
  '2026-27 Digital Records'!$A:$A,"&lt;="&amp;DATE(2026,7,5)
)</f>
        <v>360</v>
      </c>
      <c r="C7" s="10">
        <f>SUMIFS(
  '2026-27 Digital Records'!E:E,
  '2026-27 Digital Records'!$D:$D,A7,
  '2026-27 Digital Records'!$A:$A,"&gt;="&amp;DATE(2026,4,6),
  '2026-27 Digital Records'!$A:$A,"&lt;="&amp;DATE(2026,10,5)
)</f>
        <v>360</v>
      </c>
      <c r="D7" s="10">
        <f>SUMIFS(
  '2026-27 Digital Records'!E:E,
  '2026-27 Digital Records'!$D:$D,A7,
  '2026-27 Digital Records'!$A:$A,"&gt;="&amp;DATE(2026,4,6),
  '2026-27 Digital Records'!$A:$A,"&lt;="&amp;DATE(2027,1,5)
)</f>
        <v>360</v>
      </c>
      <c r="E7" s="10">
        <f>SUMIFS(
  '2026-27 Digital Records'!E:E,
  '2026-27 Digital Records'!$D:$D,A7,
  '2026-27 Digital Records'!$A:$A,"&gt;="&amp;DATE(2026,4,6),
  '2026-27 Digital Records'!$A:$A,"&lt;="&amp;DATE(2027,4,5)
)</f>
        <v>360</v>
      </c>
    </row>
    <row r="8" spans="1:5" x14ac:dyDescent="0.5">
      <c r="A8" t="s">
        <v>28</v>
      </c>
      <c r="B8" s="10">
        <f>SUMIFS(
  '2026-27 Digital Records'!E:E,
  '2026-27 Digital Records'!$D:$D,A8,
  '2026-27 Digital Records'!$A:$A,"&gt;="&amp;DATE(2026,4,6),
  '2026-27 Digital Records'!$A:$A,"&lt;="&amp;DATE(2026,7,5)
)</f>
        <v>0</v>
      </c>
      <c r="C8" s="10">
        <f>SUMIFS(
  '2026-27 Digital Records'!E:E,
  '2026-27 Digital Records'!$D:$D,A8,
  '2026-27 Digital Records'!$A:$A,"&gt;="&amp;DATE(2026,4,6),
  '2026-27 Digital Records'!$A:$A,"&lt;="&amp;DATE(2026,10,5)
)</f>
        <v>0</v>
      </c>
      <c r="D8" s="10">
        <f>SUMIFS(
  '2026-27 Digital Records'!E:E,
  '2026-27 Digital Records'!$D:$D,A8,
  '2026-27 Digital Records'!$A:$A,"&gt;="&amp;DATE(2026,4,6),
  '2026-27 Digital Records'!$A:$A,"&lt;="&amp;DATE(2027,1,5)
)</f>
        <v>0</v>
      </c>
      <c r="E8" s="10">
        <f>SUMIFS(
  '2026-27 Digital Records'!E:E,
  '2026-27 Digital Records'!$D:$D,A8,
  '2026-27 Digital Records'!$A:$A,"&gt;="&amp;DATE(2026,4,6),
  '2026-27 Digital Records'!$A:$A,"&lt;="&amp;DATE(2027,4,5)
)</f>
        <v>0</v>
      </c>
    </row>
    <row r="9" spans="1:5" x14ac:dyDescent="0.5">
      <c r="A9" t="s">
        <v>14</v>
      </c>
      <c r="B9" s="10">
        <f>SUMIFS(
  '2026-27 Digital Records'!E:E,
  '2026-27 Digital Records'!$D:$D,A9,
  '2026-27 Digital Records'!$A:$A,"&gt;="&amp;DATE(2026,4,6),
  '2026-27 Digital Records'!$A:$A,"&lt;="&amp;DATE(2026,7,5)
)</f>
        <v>420</v>
      </c>
      <c r="C9" s="10">
        <f>SUMIFS(
  '2026-27 Digital Records'!E:E,
  '2026-27 Digital Records'!$D:$D,A9,
  '2026-27 Digital Records'!$A:$A,"&gt;="&amp;DATE(2026,4,6),
  '2026-27 Digital Records'!$A:$A,"&lt;="&amp;DATE(2026,10,5)
)</f>
        <v>670</v>
      </c>
      <c r="D9" s="10">
        <f>SUMIFS(
  '2026-27 Digital Records'!E:E,
  '2026-27 Digital Records'!$D:$D,A9,
  '2026-27 Digital Records'!$A:$A,"&gt;="&amp;DATE(2026,4,6),
  '2026-27 Digital Records'!$A:$A,"&lt;="&amp;DATE(2027,1,5)
)</f>
        <v>670</v>
      </c>
      <c r="E9" s="10">
        <f>SUMIFS(
  '2026-27 Digital Records'!E:E,
  '2026-27 Digital Records'!$D:$D,A9,
  '2026-27 Digital Records'!$A:$A,"&gt;="&amp;DATE(2026,4,6),
  '2026-27 Digital Records'!$A:$A,"&lt;="&amp;DATE(2027,4,5)
)</f>
        <v>1249</v>
      </c>
    </row>
    <row r="10" spans="1:5" x14ac:dyDescent="0.5">
      <c r="A10" s="6" t="s">
        <v>32</v>
      </c>
      <c r="B10" s="10">
        <f>SUMIFS(
  '2026-27 Digital Records'!E:E,
  '2026-27 Digital Records'!$D:$D,A10,
  '2026-27 Digital Records'!$A:$A,"&gt;="&amp;DATE(2026,4,6),
  '2026-27 Digital Records'!$A:$A,"&lt;="&amp;DATE(2026,7,5)
)</f>
        <v>0</v>
      </c>
      <c r="C10" s="10">
        <f>SUMIFS(
  '2026-27 Digital Records'!E:E,
  '2026-27 Digital Records'!$D:$D,A10,
  '2026-27 Digital Records'!$A:$A,"&gt;="&amp;DATE(2026,4,6),
  '2026-27 Digital Records'!$A:$A,"&lt;="&amp;DATE(2026,10,5)
)</f>
        <v>0</v>
      </c>
      <c r="D10" s="10">
        <f>SUMIFS(
  '2026-27 Digital Records'!E:E,
  '2026-27 Digital Records'!$D:$D,A10,
  '2026-27 Digital Records'!$A:$A,"&gt;="&amp;DATE(2026,4,6),
  '2026-27 Digital Records'!$A:$A,"&lt;="&amp;DATE(2027,1,5)
)</f>
        <v>0</v>
      </c>
      <c r="E10" s="10">
        <f>SUMIFS(
  '2026-27 Digital Records'!E:E,
  '2026-27 Digital Records'!$D:$D,A10,
  '2026-27 Digital Records'!$A:$A,"&gt;="&amp;DATE(2026,4,6),
  '2026-27 Digital Records'!$A:$A,"&lt;="&amp;DATE(2027,4,5)
)</f>
        <v>0</v>
      </c>
    </row>
    <row r="11" spans="1:5" x14ac:dyDescent="0.5">
      <c r="A11" s="6" t="s">
        <v>10</v>
      </c>
      <c r="B11" s="10">
        <f>SUMIFS(
  '2026-27 Digital Records'!E:E,
  '2026-27 Digital Records'!$D:$D,A11,
  '2026-27 Digital Records'!$A:$A,"&gt;="&amp;DATE(2026,4,6),
  '2026-27 Digital Records'!$A:$A,"&lt;="&amp;DATE(2026,7,5)
)</f>
        <v>0</v>
      </c>
      <c r="C11" s="10">
        <f>SUMIFS(
  '2026-27 Digital Records'!E:E,
  '2026-27 Digital Records'!$D:$D,A11,
  '2026-27 Digital Records'!$A:$A,"&gt;="&amp;DATE(2026,4,6),
  '2026-27 Digital Records'!$A:$A,"&lt;="&amp;DATE(2026,10,5)
)</f>
        <v>0</v>
      </c>
      <c r="D11" s="10">
        <f>SUMIFS(
  '2026-27 Digital Records'!E:E,
  '2026-27 Digital Records'!$D:$D,A11,
  '2026-27 Digital Records'!$A:$A,"&gt;="&amp;DATE(2026,4,6),
  '2026-27 Digital Records'!$A:$A,"&lt;="&amp;DATE(2027,1,5)
)</f>
        <v>0</v>
      </c>
      <c r="E11" s="10">
        <f>SUMIFS(
  '2026-27 Digital Records'!E:E,
  '2026-27 Digital Records'!$D:$D,A11,
  '2026-27 Digital Records'!$A:$A,"&gt;="&amp;DATE(2026,4,6),
  '2026-27 Digital Records'!$A:$A,"&lt;="&amp;DATE(2027,4,5)
)</f>
        <v>0</v>
      </c>
    </row>
    <row r="12" spans="1:5" x14ac:dyDescent="0.5">
      <c r="A12" s="6" t="s">
        <v>25</v>
      </c>
      <c r="B12" s="10">
        <f>SUMIFS(
  '2026-27 Digital Records'!E:E,
  '2026-27 Digital Records'!$D:$D,A12,
  '2026-27 Digital Records'!$A:$A,"&gt;="&amp;DATE(2026,4,6),
  '2026-27 Digital Records'!$A:$A,"&lt;="&amp;DATE(2026,7,5)
)</f>
        <v>0</v>
      </c>
      <c r="C12" s="10">
        <f>SUMIFS(
  '2026-27 Digital Records'!E:E,
  '2026-27 Digital Records'!$D:$D,A12,
  '2026-27 Digital Records'!$A:$A,"&gt;="&amp;DATE(2026,4,6),
  '2026-27 Digital Records'!$A:$A,"&lt;="&amp;DATE(2026,10,5)
)</f>
        <v>0</v>
      </c>
      <c r="D12" s="10">
        <f>SUMIFS(
  '2026-27 Digital Records'!E:E,
  '2026-27 Digital Records'!$D:$D,A12,
  '2026-27 Digital Records'!$A:$A,"&gt;="&amp;DATE(2026,4,6),
  '2026-27 Digital Records'!$A:$A,"&lt;="&amp;DATE(2027,1,5)
)</f>
        <v>0</v>
      </c>
      <c r="E12" s="10">
        <f>SUMIFS(
  '2026-27 Digital Records'!E:E,
  '2026-27 Digital Records'!$D:$D,A12,
  '2026-27 Digital Records'!$A:$A,"&gt;="&amp;DATE(2026,4,6),
  '2026-27 Digital Records'!$A:$A,"&lt;="&amp;DATE(2027,4,5)
)</f>
        <v>0</v>
      </c>
    </row>
    <row r="13" spans="1:5" x14ac:dyDescent="0.5">
      <c r="A13" s="6" t="s">
        <v>33</v>
      </c>
      <c r="B13" s="10">
        <f>SUMIFS(
  '2026-27 Digital Records'!E:E,
  '2026-27 Digital Records'!$D:$D,A13,
  '2026-27 Digital Records'!$A:$A,"&gt;="&amp;DATE(2026,4,6),
  '2026-27 Digital Records'!$A:$A,"&lt;="&amp;DATE(2026,7,5)
)</f>
        <v>0</v>
      </c>
      <c r="C13" s="10">
        <f>SUMIFS(
  '2026-27 Digital Records'!E:E,
  '2026-27 Digital Records'!$D:$D,A13,
  '2026-27 Digital Records'!$A:$A,"&gt;="&amp;DATE(2026,4,6),
  '2026-27 Digital Records'!$A:$A,"&lt;="&amp;DATE(2026,10,5)
)</f>
        <v>0</v>
      </c>
      <c r="D13" s="10">
        <f>SUMIFS(
  '2026-27 Digital Records'!E:E,
  '2026-27 Digital Records'!$D:$D,A13,
  '2026-27 Digital Records'!$A:$A,"&gt;="&amp;DATE(2026,4,6),
  '2026-27 Digital Records'!$A:$A,"&lt;="&amp;DATE(2027,1,5)
)</f>
        <v>0</v>
      </c>
      <c r="E13" s="10">
        <f>SUMIFS(
  '2026-27 Digital Records'!E:E,
  '2026-27 Digital Records'!$D:$D,A13,
  '2026-27 Digital Records'!$A:$A,"&gt;="&amp;DATE(2026,4,6),
  '2026-27 Digital Records'!$A:$A,"&lt;="&amp;DATE(2027,4,5)
)</f>
        <v>0</v>
      </c>
    </row>
    <row r="14" spans="1:5" x14ac:dyDescent="0.5">
      <c r="A14" s="6" t="s">
        <v>58</v>
      </c>
      <c r="B14" s="10">
        <f>SUMIFS(
  '2026-27 Digital Records'!E:E,
  '2026-27 Digital Records'!$D:$D,A14,
  '2026-27 Digital Records'!$A:$A,"&gt;="&amp;DATE(2026,4,6),
  '2026-27 Digital Records'!$A:$A,"&lt;="&amp;DATE(2026,7,5)
)</f>
        <v>0</v>
      </c>
      <c r="C14" s="10">
        <f>SUMIFS(
  '2026-27 Digital Records'!E:E,
  '2026-27 Digital Records'!$D:$D,A14,
  '2026-27 Digital Records'!$A:$A,"&gt;="&amp;DATE(2026,4,6),
  '2026-27 Digital Records'!$A:$A,"&lt;="&amp;DATE(2026,10,5)
)</f>
        <v>0</v>
      </c>
      <c r="D14" s="10">
        <f>SUMIFS(
  '2026-27 Digital Records'!E:E,
  '2026-27 Digital Records'!$D:$D,A14,
  '2026-27 Digital Records'!$A:$A,"&gt;="&amp;DATE(2026,4,6),
  '2026-27 Digital Records'!$A:$A,"&lt;="&amp;DATE(2027,1,5)
)</f>
        <v>0</v>
      </c>
      <c r="E14" s="10">
        <f>SUMIFS(
  '2026-27 Digital Records'!E:E,
  '2026-27 Digital Records'!$D:$D,A14,
  '2026-27 Digital Records'!$A:$A,"&gt;="&amp;DATE(2026,4,6),
  '2026-27 Digital Records'!$A:$A,"&lt;="&amp;DATE(2027,4,5)
)</f>
        <v>0</v>
      </c>
    </row>
    <row r="15" spans="1:5" x14ac:dyDescent="0.5">
      <c r="A15" s="6" t="s">
        <v>43</v>
      </c>
      <c r="B15" s="10">
        <f>SUMIFS(
  '2026-27 Digital Records'!E:E,
  '2026-27 Digital Records'!$D:$D,A15,
  '2026-27 Digital Records'!$A:$A,"&gt;="&amp;DATE(2026,4,6),
  '2026-27 Digital Records'!$A:$A,"&lt;="&amp;DATE(2026,7,5)
)</f>
        <v>0</v>
      </c>
      <c r="C15" s="10">
        <f>SUMIFS(
  '2026-27 Digital Records'!E:E,
  '2026-27 Digital Records'!$D:$D,A15,
  '2026-27 Digital Records'!$A:$A,"&gt;="&amp;DATE(2026,4,6),
  '2026-27 Digital Records'!$A:$A,"&lt;="&amp;DATE(2026,10,5)
)</f>
        <v>0</v>
      </c>
      <c r="D15" s="10">
        <f>SUMIFS(
  '2026-27 Digital Records'!E:E,
  '2026-27 Digital Records'!$D:$D,A15,
  '2026-27 Digital Records'!$A:$A,"&gt;="&amp;DATE(2026,4,6),
  '2026-27 Digital Records'!$A:$A,"&lt;="&amp;DATE(2027,1,5)
)</f>
        <v>0</v>
      </c>
      <c r="E15" s="10">
        <f>SUMIFS(
  '2026-27 Digital Records'!E:E,
  '2026-27 Digital Records'!$D:$D,A15,
  '2026-27 Digital Records'!$A:$A,"&gt;="&amp;DATE(2026,4,6),
  '2026-27 Digital Records'!$A:$A,"&lt;="&amp;DATE(2027,4,5)
)</f>
        <v>0</v>
      </c>
    </row>
    <row r="16" spans="1:5" x14ac:dyDescent="0.5">
      <c r="A16" s="3"/>
      <c r="B16" s="10"/>
      <c r="C16" s="10"/>
      <c r="D16" s="10"/>
      <c r="E16" s="10"/>
    </row>
    <row r="17" spans="1:5" ht="16.149999999999999" thickBot="1" x14ac:dyDescent="0.55000000000000004">
      <c r="A17" s="6" t="s">
        <v>102</v>
      </c>
      <c r="B17" s="12">
        <f>SUMIFS(
  '2026-27 Digital Records'!E:E,
  '2026-27 Digital Records'!$C:$C,"Expense",
  '2026-27 Digital Records'!$A:$A,"&gt;="&amp;DATE(2026,4,6),
  '2026-27 Digital Records'!$A:$A,"&lt;="&amp;DATE(2026,7,5)
)</f>
        <v>1151</v>
      </c>
      <c r="C17" s="12">
        <f>SUMIFS(
  '2026-27 Digital Records'!E:E,
  '2026-27 Digital Records'!$C:$C,"Expense",
  '2026-27 Digital Records'!$A:$A,"&gt;="&amp;DATE(2026,4,6),
  '2026-27 Digital Records'!$A:$A,"&lt;="&amp;DATE(2026,10,5)
)</f>
        <v>1476</v>
      </c>
      <c r="D17" s="12">
        <f>SUMIFS(
  '2026-27 Digital Records'!E:E,
  '2026-27 Digital Records'!$C:$C,"Expense",
  '2026-27 Digital Records'!$A:$A,"&gt;="&amp;DATE(2026,4,6),
  '2026-27 Digital Records'!$A:$A,"&lt;="&amp;DATE(2027,1,5)
)</f>
        <v>1816</v>
      </c>
      <c r="E17" s="12">
        <f>SUMIFS(
  '2026-27 Digital Records'!E:E,
  '2026-27 Digital Records'!$C:$C,"Expense",
  '2026-27 Digital Records'!$A:$A,"&gt;="&amp;DATE(2026,4,6),
  '2026-27 Digital Records'!$A:$A,"&lt;="&amp;DATE(2027,4,5)
)</f>
        <v>2395</v>
      </c>
    </row>
    <row r="18" spans="1:5" ht="16.149999999999999" thickTop="1" x14ac:dyDescent="0.5"/>
    <row r="19" spans="1:5" x14ac:dyDescent="0.5">
      <c r="A19" s="6" t="s">
        <v>103</v>
      </c>
      <c r="B19" s="10">
        <f>B2-B17</f>
        <v>11350</v>
      </c>
      <c r="C19" s="10">
        <f>C2-C17</f>
        <v>23526</v>
      </c>
      <c r="D19" s="10">
        <f>D2-D17</f>
        <v>35687</v>
      </c>
      <c r="E19" s="10">
        <f>E2-E17</f>
        <v>47609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C9616-246F-4823-90BF-64579086950B}">
  <dimension ref="A1:E23"/>
  <sheetViews>
    <sheetView zoomScale="120" zoomScaleNormal="120" workbookViewId="0">
      <pane ySplit="1" topLeftCell="A2" activePane="bottomLeft" state="frozen"/>
      <selection pane="bottomLeft" activeCell="B7" sqref="B7"/>
    </sheetView>
  </sheetViews>
  <sheetFormatPr defaultColWidth="11.73046875" defaultRowHeight="15.75" x14ac:dyDescent="0.5"/>
  <cols>
    <col min="1" max="1" width="11.19921875" style="7" bestFit="1" customWidth="1"/>
    <col min="2" max="2" width="45.86328125" style="6" customWidth="1"/>
    <col min="3" max="3" width="19.73046875" style="6" bestFit="1" customWidth="1"/>
    <col min="4" max="4" width="39.46484375" style="9" bestFit="1" customWidth="1"/>
    <col min="5" max="5" width="15.6640625" style="10" customWidth="1"/>
    <col min="6" max="16384" width="11.73046875" style="6"/>
  </cols>
  <sheetData>
    <row r="1" spans="1:5" s="3" customFormat="1" x14ac:dyDescent="0.5">
      <c r="A1" s="13" t="s">
        <v>67</v>
      </c>
      <c r="B1" s="3" t="s">
        <v>68</v>
      </c>
      <c r="C1" s="4" t="s">
        <v>69</v>
      </c>
      <c r="D1" s="3" t="s">
        <v>70</v>
      </c>
      <c r="E1" s="5" t="s">
        <v>71</v>
      </c>
    </row>
    <row r="2" spans="1:5" x14ac:dyDescent="0.5">
      <c r="A2" s="14" t="s">
        <v>67</v>
      </c>
      <c r="B2" s="4" t="s">
        <v>68</v>
      </c>
      <c r="C2" s="4" t="s">
        <v>69</v>
      </c>
      <c r="D2" s="4" t="s">
        <v>70</v>
      </c>
      <c r="E2" s="4" t="s">
        <v>71</v>
      </c>
    </row>
    <row r="3" spans="1:5" x14ac:dyDescent="0.5">
      <c r="A3" s="7">
        <v>46118</v>
      </c>
      <c r="B3" s="6" t="s">
        <v>72</v>
      </c>
      <c r="C3" s="6" t="s">
        <v>40</v>
      </c>
      <c r="D3" s="6" t="s">
        <v>73</v>
      </c>
      <c r="E3" s="8">
        <v>4167</v>
      </c>
    </row>
    <row r="4" spans="1:5" x14ac:dyDescent="0.5">
      <c r="A4" s="7">
        <v>46130</v>
      </c>
      <c r="B4" s="6" t="s">
        <v>74</v>
      </c>
      <c r="C4" s="6" t="s">
        <v>75</v>
      </c>
      <c r="D4" s="6" t="s">
        <v>76</v>
      </c>
      <c r="E4" s="8">
        <v>420</v>
      </c>
    </row>
    <row r="5" spans="1:5" x14ac:dyDescent="0.5">
      <c r="A5" s="7">
        <v>46134</v>
      </c>
      <c r="B5" s="6" t="s">
        <v>77</v>
      </c>
      <c r="C5" s="6" t="s">
        <v>75</v>
      </c>
      <c r="D5" s="6" t="s">
        <v>19</v>
      </c>
      <c r="E5" s="8">
        <v>90</v>
      </c>
    </row>
    <row r="6" spans="1:5" x14ac:dyDescent="0.5">
      <c r="A6" s="7">
        <v>46148</v>
      </c>
      <c r="B6" s="6" t="s">
        <v>78</v>
      </c>
      <c r="C6" s="6" t="s">
        <v>40</v>
      </c>
      <c r="D6" s="6" t="s">
        <v>73</v>
      </c>
      <c r="E6" s="8">
        <v>4167</v>
      </c>
    </row>
    <row r="7" spans="1:5" x14ac:dyDescent="0.5">
      <c r="A7" s="7">
        <v>46157</v>
      </c>
      <c r="B7" s="6" t="s">
        <v>79</v>
      </c>
      <c r="C7" s="6" t="s">
        <v>75</v>
      </c>
      <c r="D7" s="6" t="s">
        <v>12</v>
      </c>
      <c r="E7" s="8">
        <v>360</v>
      </c>
    </row>
    <row r="8" spans="1:5" x14ac:dyDescent="0.5">
      <c r="A8" s="7">
        <v>46179</v>
      </c>
      <c r="B8" s="6" t="s">
        <v>80</v>
      </c>
      <c r="C8" s="6" t="s">
        <v>40</v>
      </c>
      <c r="D8" s="6" t="s">
        <v>73</v>
      </c>
      <c r="E8" s="8">
        <v>4167</v>
      </c>
    </row>
    <row r="9" spans="1:5" x14ac:dyDescent="0.5">
      <c r="A9" s="7">
        <v>46194</v>
      </c>
      <c r="B9" s="6" t="s">
        <v>81</v>
      </c>
      <c r="C9" s="6" t="s">
        <v>75</v>
      </c>
      <c r="D9" s="6" t="s">
        <v>19</v>
      </c>
      <c r="E9" s="8">
        <v>281</v>
      </c>
    </row>
    <row r="10" spans="1:5" x14ac:dyDescent="0.5">
      <c r="A10" s="7">
        <v>46209</v>
      </c>
      <c r="B10" s="6" t="s">
        <v>82</v>
      </c>
      <c r="C10" s="6" t="s">
        <v>40</v>
      </c>
      <c r="D10" s="6" t="s">
        <v>73</v>
      </c>
      <c r="E10" s="8">
        <v>4167</v>
      </c>
    </row>
    <row r="11" spans="1:5" x14ac:dyDescent="0.5">
      <c r="A11" s="7">
        <v>46240</v>
      </c>
      <c r="B11" s="6" t="s">
        <v>83</v>
      </c>
      <c r="C11" s="6" t="s">
        <v>40</v>
      </c>
      <c r="D11" s="6" t="s">
        <v>73</v>
      </c>
      <c r="E11" s="8">
        <v>4167</v>
      </c>
    </row>
    <row r="12" spans="1:5" x14ac:dyDescent="0.5">
      <c r="A12" s="7">
        <v>46253</v>
      </c>
      <c r="B12" s="6" t="s">
        <v>84</v>
      </c>
      <c r="C12" s="6" t="s">
        <v>75</v>
      </c>
      <c r="D12" s="6" t="s">
        <v>19</v>
      </c>
      <c r="E12" s="8">
        <v>75</v>
      </c>
    </row>
    <row r="13" spans="1:5" x14ac:dyDescent="0.5">
      <c r="A13" s="7">
        <v>46271</v>
      </c>
      <c r="B13" s="6" t="s">
        <v>85</v>
      </c>
      <c r="C13" s="6" t="s">
        <v>40</v>
      </c>
      <c r="D13" s="6" t="s">
        <v>73</v>
      </c>
      <c r="E13" s="8">
        <v>4167</v>
      </c>
    </row>
    <row r="14" spans="1:5" x14ac:dyDescent="0.5">
      <c r="A14" s="7">
        <v>46293</v>
      </c>
      <c r="B14" s="6" t="s">
        <v>86</v>
      </c>
      <c r="C14" s="6" t="s">
        <v>75</v>
      </c>
      <c r="D14" s="6" t="s">
        <v>76</v>
      </c>
      <c r="E14" s="8">
        <v>250</v>
      </c>
    </row>
    <row r="15" spans="1:5" x14ac:dyDescent="0.5">
      <c r="A15" s="7">
        <v>46301</v>
      </c>
      <c r="B15" s="6" t="s">
        <v>87</v>
      </c>
      <c r="C15" s="6" t="s">
        <v>40</v>
      </c>
      <c r="D15" s="6" t="s">
        <v>73</v>
      </c>
      <c r="E15" s="8">
        <v>4167</v>
      </c>
    </row>
    <row r="16" spans="1:5" x14ac:dyDescent="0.5">
      <c r="A16" s="7">
        <v>46309</v>
      </c>
      <c r="B16" s="6" t="s">
        <v>88</v>
      </c>
      <c r="C16" s="6" t="s">
        <v>75</v>
      </c>
      <c r="D16" s="6" t="s">
        <v>19</v>
      </c>
      <c r="E16" s="8">
        <v>220</v>
      </c>
    </row>
    <row r="17" spans="1:5" x14ac:dyDescent="0.5">
      <c r="A17" s="7">
        <v>46332</v>
      </c>
      <c r="B17" s="6" t="s">
        <v>89</v>
      </c>
      <c r="C17" s="6" t="s">
        <v>40</v>
      </c>
      <c r="D17" s="6" t="s">
        <v>73</v>
      </c>
      <c r="E17" s="8">
        <v>4167</v>
      </c>
    </row>
    <row r="18" spans="1:5" x14ac:dyDescent="0.5">
      <c r="A18" s="7">
        <v>46362</v>
      </c>
      <c r="B18" s="6" t="s">
        <v>90</v>
      </c>
      <c r="C18" s="6" t="s">
        <v>40</v>
      </c>
      <c r="D18" s="6" t="s">
        <v>73</v>
      </c>
      <c r="E18" s="8">
        <v>4167</v>
      </c>
    </row>
    <row r="19" spans="1:5" x14ac:dyDescent="0.5">
      <c r="A19" s="7">
        <v>46366</v>
      </c>
      <c r="B19" s="6" t="s">
        <v>91</v>
      </c>
      <c r="C19" s="6" t="s">
        <v>75</v>
      </c>
      <c r="D19" s="6" t="s">
        <v>19</v>
      </c>
      <c r="E19" s="8">
        <v>120</v>
      </c>
    </row>
    <row r="20" spans="1:5" x14ac:dyDescent="0.5">
      <c r="A20" s="7">
        <v>46393</v>
      </c>
      <c r="B20" s="6" t="s">
        <v>92</v>
      </c>
      <c r="C20" s="6" t="s">
        <v>40</v>
      </c>
      <c r="D20" s="6" t="s">
        <v>73</v>
      </c>
      <c r="E20" s="8">
        <v>4167</v>
      </c>
    </row>
    <row r="21" spans="1:5" x14ac:dyDescent="0.5">
      <c r="A21" s="7">
        <v>46424</v>
      </c>
      <c r="B21" s="6" t="s">
        <v>93</v>
      </c>
      <c r="C21" s="6" t="s">
        <v>40</v>
      </c>
      <c r="D21" s="6" t="s">
        <v>73</v>
      </c>
      <c r="E21" s="8">
        <v>4167</v>
      </c>
    </row>
    <row r="22" spans="1:5" x14ac:dyDescent="0.5">
      <c r="A22" s="7">
        <v>46430</v>
      </c>
      <c r="B22" s="6" t="s">
        <v>94</v>
      </c>
      <c r="C22" s="6" t="s">
        <v>75</v>
      </c>
      <c r="D22" s="6" t="s">
        <v>76</v>
      </c>
      <c r="E22" s="8">
        <v>579</v>
      </c>
    </row>
    <row r="23" spans="1:5" x14ac:dyDescent="0.5">
      <c r="A23" s="7">
        <v>46452</v>
      </c>
      <c r="B23" s="6" t="s">
        <v>95</v>
      </c>
      <c r="C23" s="6" t="s">
        <v>40</v>
      </c>
      <c r="D23" s="6" t="s">
        <v>73</v>
      </c>
      <c r="E23" s="8">
        <v>4167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UKProperty_FULL</vt:lpstr>
      <vt:lpstr>Detailed Summary</vt:lpstr>
      <vt:lpstr>2026-27 Digital 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Kehinde Sorunke</dc:creator>
  <cp:lastModifiedBy>Kehinde Sorunke</cp:lastModifiedBy>
  <dcterms:created xsi:type="dcterms:W3CDTF">2025-07-05T04:13:04Z</dcterms:created>
  <dcterms:modified xsi:type="dcterms:W3CDTF">2026-07-27T11:42:46Z</dcterms:modified>
</cp:coreProperties>
</file>